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I:\マイドライブ\claude-tools\output\facilo_blog\"/>
    </mc:Choice>
  </mc:AlternateContent>
  <xr:revisionPtr revIDLastSave="0" documentId="13_ncr:1_{45577AC2-2D06-4EA1-BA73-C96F732E57B8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売買仲介用 物件管理表" sheetId="1" r:id="rId1"/>
    <sheet name="賃貸管理用 物件管理表" sheetId="2" r:id="rId2"/>
  </sheets>
  <definedNames>
    <definedName name="_xlnm._FilterDatabase" localSheetId="1" hidden="1">'賃貸管理用 物件管理表'!$A$1:$T$21</definedName>
    <definedName name="_xlnm._FilterDatabase" localSheetId="0" hidden="1">'売買仲介用 物件管理表'!$A$1:$T$21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1" i="2" l="1"/>
  <c r="O30" i="2"/>
  <c r="O28" i="2"/>
  <c r="O27" i="2"/>
  <c r="O26" i="2"/>
  <c r="O25" i="2"/>
  <c r="G25" i="2"/>
  <c r="O24" i="2"/>
  <c r="G24" i="2"/>
  <c r="G23" i="2"/>
  <c r="P30" i="1"/>
  <c r="P29" i="1"/>
  <c r="P28" i="1"/>
  <c r="P27" i="1"/>
  <c r="P26" i="1"/>
  <c r="P24" i="1"/>
  <c r="R23" i="1"/>
  <c r="P23" i="1"/>
</calcChain>
</file>

<file path=xl/sharedStrings.xml><?xml version="1.0" encoding="utf-8"?>
<sst xmlns="http://schemas.openxmlformats.org/spreadsheetml/2006/main" count="121" uniqueCount="104">
  <si>
    <t>No.</t>
  </si>
  <si>
    <t>物件名</t>
  </si>
  <si>
    <t>所在地</t>
  </si>
  <si>
    <t>最寄駅（徒歩分）</t>
  </si>
  <si>
    <t>価格（万円）</t>
  </si>
  <si>
    <t>面積（㎡）</t>
  </si>
  <si>
    <t>間取り</t>
  </si>
  <si>
    <t>築年数</t>
  </si>
  <si>
    <t>構造</t>
  </si>
  <si>
    <t>媒介種別</t>
  </si>
  <si>
    <t>媒介契約日</t>
  </si>
  <si>
    <t>媒介更新期限</t>
  </si>
  <si>
    <t>レインズ番号</t>
  </si>
  <si>
    <t>売主名</t>
  </si>
  <si>
    <t>売主連絡先</t>
  </si>
  <si>
    <t>反響数</t>
  </si>
  <si>
    <t>内見数</t>
  </si>
  <si>
    <t>案件ステータス</t>
  </si>
  <si>
    <t>担当者</t>
  </si>
  <si>
    <t>備考</t>
  </si>
  <si>
    <t>サンプルハイツA棟</t>
  </si>
  <si>
    <t>東京都○○区△△X丁目</t>
  </si>
  <si>
    <t>○○駅 徒歩8分</t>
  </si>
  <si>
    <t>3LDK</t>
  </si>
  <si>
    <t>RC造</t>
  </si>
  <si>
    <t>専属専任</t>
  </si>
  <si>
    <t>00000001</t>
  </si>
  <si>
    <t>売主A様</t>
  </si>
  <si>
    <t>090-0000-0001</t>
  </si>
  <si>
    <t>商談中</t>
  </si>
  <si>
    <t>営業A</t>
  </si>
  <si>
    <t>角部屋・南向き</t>
  </si>
  <si>
    <t>サンプルマンションB</t>
  </si>
  <si>
    <t>東京都○○区□□X丁目</t>
  </si>
  <si>
    <t>△△駅 徒歩12分</t>
  </si>
  <si>
    <t>2LDK</t>
  </si>
  <si>
    <t>木造</t>
  </si>
  <si>
    <t>専任</t>
  </si>
  <si>
    <t>00000002</t>
  </si>
  <si>
    <t>売主B様</t>
  </si>
  <si>
    <t>080-0000-0002</t>
  </si>
  <si>
    <t>募集中</t>
  </si>
  <si>
    <t>営業B</t>
  </si>
  <si>
    <t>リフォーム済み</t>
  </si>
  <si>
    <t>サンプルタワーC</t>
  </si>
  <si>
    <t>東京都○○区◇◇X丁目</t>
  </si>
  <si>
    <t>□□駅 徒歩5分</t>
  </si>
  <si>
    <t>4LDK</t>
  </si>
  <si>
    <t>SRC造</t>
  </si>
  <si>
    <t>一般</t>
  </si>
  <si>
    <t>00000003</t>
  </si>
  <si>
    <t>売主C様</t>
  </si>
  <si>
    <t>070-0000-0003</t>
  </si>
  <si>
    <t>成約</t>
  </si>
  <si>
    <t>営業C</t>
  </si>
  <si>
    <t>タワーマンション高層階</t>
  </si>
  <si>
    <t>反響合計</t>
  </si>
  <si>
    <t>内見合計</t>
  </si>
  <si>
    <t>【ステータス別集計】</t>
  </si>
  <si>
    <t>契約予定</t>
  </si>
  <si>
    <t>取下げ</t>
  </si>
  <si>
    <t>部屋番号</t>
  </si>
  <si>
    <t>賃料（円）</t>
  </si>
  <si>
    <t>共益費（円）</t>
  </si>
  <si>
    <t>駐車場代（円）</t>
  </si>
  <si>
    <t>入居者名</t>
  </si>
  <si>
    <t>入居日</t>
  </si>
  <si>
    <t>契約満了日</t>
  </si>
  <si>
    <t>更新期限</t>
  </si>
  <si>
    <t>更新料（円）</t>
  </si>
  <si>
    <t>入金状況</t>
  </si>
  <si>
    <t>滞納月数</t>
  </si>
  <si>
    <t>オーナー名</t>
  </si>
  <si>
    <t>管理料率（%）</t>
  </si>
  <si>
    <t>修繕履歴</t>
  </si>
  <si>
    <t>サンプルコーポA</t>
  </si>
  <si>
    <t>201</t>
  </si>
  <si>
    <t>1LDK</t>
  </si>
  <si>
    <t>入居者A様</t>
  </si>
  <si>
    <t>入金済</t>
  </si>
  <si>
    <t>オーナーA様</t>
  </si>
  <si>
    <t>2025/10 給湯器交換</t>
  </si>
  <si>
    <t>サンプルメゾンB</t>
  </si>
  <si>
    <t>305</t>
  </si>
  <si>
    <t>入居者B様</t>
  </si>
  <si>
    <t>滞納</t>
  </si>
  <si>
    <t>オーナーB様</t>
  </si>
  <si>
    <t>2024/06 エアコン交換</t>
  </si>
  <si>
    <t>滞納2ヶ月・督促中</t>
  </si>
  <si>
    <t>サンプルハイツC</t>
  </si>
  <si>
    <t>102</t>
  </si>
  <si>
    <t>1K</t>
  </si>
  <si>
    <t>空室</t>
  </si>
  <si>
    <t>オーナーC様</t>
  </si>
  <si>
    <t>2025/12 クロス張替</t>
  </si>
  <si>
    <t>募集中・AD1ヶ月</t>
  </si>
  <si>
    <t>賃料合計</t>
  </si>
  <si>
    <t>【入金状況別集計】</t>
  </si>
  <si>
    <t>共益費合計</t>
  </si>
  <si>
    <t>駐車場代合計</t>
  </si>
  <si>
    <t>未入金</t>
  </si>
  <si>
    <t>一部入金</t>
  </si>
  <si>
    <t>滞納者賃料合計</t>
  </si>
  <si>
    <t>滞納月数合計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</si>
</sst>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yyyy/mm/dd"/>
  </numFmts>
  <fonts count="5" x14ac:knownFonts="1">
    <font>
      <sz val="11"/>
      <color theme="1"/>
      <name val="ＭＳ Ｐゴシック"/>
      <family val="2"/>
      <scheme val="minor"/>
    </font>
    <font>
      <b/>
      <sz val="11"/>
      <name val="Noto Sans JP"/>
      <family val="3"/>
      <charset val="128"/>
    </font>
    <font>
      <sz val="11"/>
      <color theme="1"/>
      <name val="Noto Sans JP"/>
      <family val="3"/>
      <charset val="128"/>
    </font>
    <font>
      <sz val="11"/>
      <name val="Noto Sans JP"/>
      <family val="3"/>
      <charset val="128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6EAF8"/>
        <bgColor rgb="FFD6EAF8"/>
      </patternFill>
    </fill>
    <fill>
      <patternFill patternType="solid">
        <fgColor rgb="FFD5F5E3"/>
        <bgColor rgb="FFD5F5E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/>
    <xf numFmtId="177" fontId="3" fillId="0" borderId="1" xfId="0" applyNumberFormat="1" applyFont="1" applyBorder="1"/>
    <xf numFmtId="0" fontId="1" fillId="0" borderId="0" xfId="0" applyFont="1"/>
    <xf numFmtId="1" fontId="3" fillId="0" borderId="1" xfId="0" applyNumberFormat="1" applyFont="1" applyBorder="1"/>
    <xf numFmtId="0" fontId="1" fillId="3" borderId="1" xfId="0" applyFont="1" applyFill="1" applyBorder="1" applyAlignment="1">
      <alignment horizontal="center" vertical="center" wrapText="1"/>
    </xf>
    <xf numFmtId="3" fontId="3" fillId="0" borderId="1" xfId="0" applyNumberFormat="1" applyFont="1" applyBorder="1"/>
  </cellXfs>
  <cellStyles count="1">
    <cellStyle name="標準" xfId="0" builtinId="0"/>
  </cellStyles>
  <dxfs count="10">
    <dxf>
      <font>
        <sz val="11"/>
        <color rgb="FFFF0000"/>
        <name val="Calibri"/>
      </font>
    </dxf>
    <dxf>
      <fill>
        <patternFill patternType="solid">
          <fgColor rgb="FFC0C0C0"/>
          <bgColor rgb="FFC0C0C0"/>
        </patternFill>
      </fill>
    </dxf>
    <dxf>
      <fill>
        <patternFill patternType="solid">
          <fgColor rgb="FFFFC000"/>
          <bgColor rgb="FFFFC000"/>
        </patternFill>
      </fill>
    </dxf>
    <dxf>
      <font>
        <sz val="11"/>
        <color rgb="FFFFFFFF"/>
        <name val="Calibri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ont>
        <sz val="11"/>
        <color rgb="FFFFFFFF"/>
        <name val="Calibri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C0C0C0"/>
          <bgColor rgb="FFC0C0C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ont>
        <sz val="11"/>
        <color rgb="FFFFFFFF"/>
        <name val="Calibri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0"/>
  <sheetViews>
    <sheetView workbookViewId="0">
      <pane ySplit="1" topLeftCell="A2" activePane="bottomLeft" state="frozen"/>
      <selection pane="bottomLeft" activeCell="C3" sqref="C3"/>
    </sheetView>
  </sheetViews>
  <sheetFormatPr defaultRowHeight="18" x14ac:dyDescent="0.35"/>
  <cols>
    <col min="1" max="1" width="5" style="2" customWidth="1"/>
    <col min="2" max="2" width="20" style="2" customWidth="1"/>
    <col min="3" max="3" width="25" style="2" customWidth="1"/>
    <col min="4" max="20" width="15" style="2" customWidth="1"/>
    <col min="21" max="16384" width="9" style="2"/>
  </cols>
  <sheetData>
    <row r="1" spans="1:20" ht="3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x14ac:dyDescent="0.35">
      <c r="A2" s="3">
        <v>1</v>
      </c>
      <c r="B2" s="3" t="s">
        <v>20</v>
      </c>
      <c r="C2" s="3" t="s">
        <v>21</v>
      </c>
      <c r="D2" s="3" t="s">
        <v>22</v>
      </c>
      <c r="E2" s="3">
        <v>8980</v>
      </c>
      <c r="F2" s="3">
        <v>72.5</v>
      </c>
      <c r="G2" s="3" t="s">
        <v>23</v>
      </c>
      <c r="H2" s="3">
        <v>12</v>
      </c>
      <c r="I2" s="3" t="s">
        <v>24</v>
      </c>
      <c r="J2" s="3" t="s">
        <v>25</v>
      </c>
      <c r="K2" s="4">
        <v>46082</v>
      </c>
      <c r="L2" s="4">
        <v>46173</v>
      </c>
      <c r="M2" s="3" t="s">
        <v>26</v>
      </c>
      <c r="N2" s="3" t="s">
        <v>27</v>
      </c>
      <c r="O2" s="3" t="s">
        <v>28</v>
      </c>
      <c r="P2" s="3">
        <v>15</v>
      </c>
      <c r="Q2" s="3">
        <v>5</v>
      </c>
      <c r="R2" s="3" t="s">
        <v>29</v>
      </c>
      <c r="S2" s="3" t="s">
        <v>30</v>
      </c>
      <c r="T2" s="3" t="s">
        <v>31</v>
      </c>
    </row>
    <row r="3" spans="1:20" x14ac:dyDescent="0.35">
      <c r="A3" s="3">
        <v>2</v>
      </c>
      <c r="B3" s="3" t="s">
        <v>32</v>
      </c>
      <c r="C3" s="3" t="s">
        <v>33</v>
      </c>
      <c r="D3" s="3" t="s">
        <v>34</v>
      </c>
      <c r="E3" s="3">
        <v>5480</v>
      </c>
      <c r="F3" s="3">
        <v>58.3</v>
      </c>
      <c r="G3" s="3" t="s">
        <v>35</v>
      </c>
      <c r="H3" s="3">
        <v>25</v>
      </c>
      <c r="I3" s="3" t="s">
        <v>36</v>
      </c>
      <c r="J3" s="3" t="s">
        <v>37</v>
      </c>
      <c r="K3" s="4">
        <v>46068</v>
      </c>
      <c r="L3" s="4">
        <v>46157</v>
      </c>
      <c r="M3" s="3" t="s">
        <v>38</v>
      </c>
      <c r="N3" s="3" t="s">
        <v>39</v>
      </c>
      <c r="O3" s="3" t="s">
        <v>40</v>
      </c>
      <c r="P3" s="3">
        <v>8</v>
      </c>
      <c r="Q3" s="3">
        <v>3</v>
      </c>
      <c r="R3" s="3" t="s">
        <v>41</v>
      </c>
      <c r="S3" s="3" t="s">
        <v>42</v>
      </c>
      <c r="T3" s="3" t="s">
        <v>43</v>
      </c>
    </row>
    <row r="4" spans="1:20" x14ac:dyDescent="0.35">
      <c r="A4" s="3">
        <v>3</v>
      </c>
      <c r="B4" s="3" t="s">
        <v>44</v>
      </c>
      <c r="C4" s="3" t="s">
        <v>45</v>
      </c>
      <c r="D4" s="3" t="s">
        <v>46</v>
      </c>
      <c r="E4" s="3">
        <v>12500</v>
      </c>
      <c r="F4" s="3">
        <v>95.2</v>
      </c>
      <c r="G4" s="3" t="s">
        <v>47</v>
      </c>
      <c r="H4" s="3">
        <v>5</v>
      </c>
      <c r="I4" s="3" t="s">
        <v>48</v>
      </c>
      <c r="J4" s="3" t="s">
        <v>49</v>
      </c>
      <c r="K4" s="4">
        <v>46032</v>
      </c>
      <c r="L4" s="4">
        <v>46122</v>
      </c>
      <c r="M4" s="3" t="s">
        <v>50</v>
      </c>
      <c r="N4" s="3" t="s">
        <v>51</v>
      </c>
      <c r="O4" s="3" t="s">
        <v>52</v>
      </c>
      <c r="P4" s="3">
        <v>25</v>
      </c>
      <c r="Q4" s="3">
        <v>10</v>
      </c>
      <c r="R4" s="3" t="s">
        <v>53</v>
      </c>
      <c r="S4" s="3" t="s">
        <v>54</v>
      </c>
      <c r="T4" s="3" t="s">
        <v>55</v>
      </c>
    </row>
    <row r="5" spans="1:20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x14ac:dyDescent="0.3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x14ac:dyDescent="0.3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x14ac:dyDescent="0.3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x14ac:dyDescent="0.3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x14ac:dyDescent="0.3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x14ac:dyDescent="0.3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x14ac:dyDescent="0.3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x14ac:dyDescent="0.3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x14ac:dyDescent="0.3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3" spans="1:20" x14ac:dyDescent="0.35">
      <c r="O23" s="5" t="s">
        <v>56</v>
      </c>
      <c r="P23" s="3">
        <f>SUM(P2:P21)</f>
        <v>48</v>
      </c>
      <c r="Q23" s="5" t="s">
        <v>57</v>
      </c>
      <c r="R23" s="3">
        <f>SUM(Q2:Q21)</f>
        <v>18</v>
      </c>
    </row>
    <row r="24" spans="1:20" x14ac:dyDescent="0.35">
      <c r="O24" s="5" t="s">
        <v>57</v>
      </c>
      <c r="P24" s="3">
        <f>SUM(Q2:Q21)</f>
        <v>18</v>
      </c>
    </row>
    <row r="25" spans="1:20" x14ac:dyDescent="0.35">
      <c r="O25" s="5" t="s">
        <v>58</v>
      </c>
    </row>
    <row r="26" spans="1:20" x14ac:dyDescent="0.35">
      <c r="O26" s="3" t="s">
        <v>41</v>
      </c>
      <c r="P26" s="6">
        <f>COUNTIF(R2:R21,"募集中")</f>
        <v>1</v>
      </c>
    </row>
    <row r="27" spans="1:20" x14ac:dyDescent="0.35">
      <c r="O27" s="3" t="s">
        <v>29</v>
      </c>
      <c r="P27" s="6">
        <f>COUNTIF(R2:R21,"商談中")</f>
        <v>1</v>
      </c>
    </row>
    <row r="28" spans="1:20" x14ac:dyDescent="0.35">
      <c r="O28" s="3" t="s">
        <v>59</v>
      </c>
      <c r="P28" s="6">
        <f>COUNTIF(R2:R21,"契約予定")</f>
        <v>0</v>
      </c>
    </row>
    <row r="29" spans="1:20" x14ac:dyDescent="0.35">
      <c r="O29" s="3" t="s">
        <v>53</v>
      </c>
      <c r="P29" s="6">
        <f>COUNTIF(R2:R21,"成約")</f>
        <v>1</v>
      </c>
    </row>
    <row r="30" spans="1:20" x14ac:dyDescent="0.35">
      <c r="O30" s="3" t="s">
        <v>60</v>
      </c>
      <c r="P30" s="6">
        <f>COUNTIF(R2:R21,"取下げ")</f>
        <v>0</v>
      </c>
    </row>
  </sheetData>
  <autoFilter ref="A1:T21" xr:uid="{00000000-0009-0000-0000-000000000000}"/>
  <phoneticPr fontId="4"/>
  <conditionalFormatting sqref="L2:L21">
    <cfRule type="expression" dxfId="9" priority="1">
      <formula>AND(L2&lt;&gt;"",L2&lt;TODAY())</formula>
    </cfRule>
    <cfRule type="expression" dxfId="8" priority="2">
      <formula>AND(L2&lt;&gt;"",L2&gt;=TODAY(),L2&lt;=TODAY()+30)</formula>
    </cfRule>
  </conditionalFormatting>
  <conditionalFormatting sqref="R2:R21">
    <cfRule type="cellIs" dxfId="7" priority="3" operator="equal">
      <formula>"成約"</formula>
    </cfRule>
    <cfRule type="cellIs" dxfId="6" priority="4" operator="equal">
      <formula>"取下げ"</formula>
    </cfRule>
  </conditionalFormatting>
  <dataValidations count="3">
    <dataValidation type="list" allowBlank="1" errorTitle="入力エラー" error="専属専任、専任、一般、—のいずれかを選択してください" sqref="J2:J21" xr:uid="{00000000-0002-0000-0000-000000000000}">
      <formula1>"専属専任,専任,一般,—"</formula1>
    </dataValidation>
    <dataValidation type="list" allowBlank="1" errorTitle="入力エラー" error="募集中、商談中、契約予定、成約、取下げのいずれかを選択してください" sqref="R2:R21" xr:uid="{00000000-0002-0000-0000-000001000000}">
      <formula1>"募集中,商談中,契約予定,成約,取下げ"</formula1>
    </dataValidation>
    <dataValidation type="list" allowBlank="1" errorTitle="入力エラー" error="構造を選択してください" sqref="I2:I21" xr:uid="{00000000-0002-0000-0000-000002000000}">
      <formula1>"RC造,SRC造,S造,木造,軽量鉄骨造,その他"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1"/>
  <sheetViews>
    <sheetView tabSelected="1" workbookViewId="0">
      <pane ySplit="1" topLeftCell="A2" activePane="bottomLeft" state="frozen"/>
      <selection pane="bottomLeft" activeCell="B5" sqref="B5"/>
    </sheetView>
  </sheetViews>
  <sheetFormatPr defaultRowHeight="18" x14ac:dyDescent="0.35"/>
  <cols>
    <col min="1" max="1" width="5" style="2" customWidth="1"/>
    <col min="2" max="2" width="20" style="2" customWidth="1"/>
    <col min="3" max="3" width="25" style="2" customWidth="1"/>
    <col min="4" max="20" width="15" style="2" customWidth="1"/>
    <col min="21" max="16384" width="9" style="2"/>
  </cols>
  <sheetData>
    <row r="1" spans="1:20" x14ac:dyDescent="0.35">
      <c r="A1" s="7" t="s">
        <v>0</v>
      </c>
      <c r="B1" s="7" t="s">
        <v>1</v>
      </c>
      <c r="C1" s="7" t="s">
        <v>2</v>
      </c>
      <c r="D1" s="7" t="s">
        <v>61</v>
      </c>
      <c r="E1" s="7" t="s">
        <v>6</v>
      </c>
      <c r="F1" s="7" t="s">
        <v>5</v>
      </c>
      <c r="G1" s="7" t="s">
        <v>62</v>
      </c>
      <c r="H1" s="7" t="s">
        <v>63</v>
      </c>
      <c r="I1" s="7" t="s">
        <v>64</v>
      </c>
      <c r="J1" s="7" t="s">
        <v>65</v>
      </c>
      <c r="K1" s="7" t="s">
        <v>66</v>
      </c>
      <c r="L1" s="7" t="s">
        <v>67</v>
      </c>
      <c r="M1" s="7" t="s">
        <v>68</v>
      </c>
      <c r="N1" s="7" t="s">
        <v>69</v>
      </c>
      <c r="O1" s="7" t="s">
        <v>70</v>
      </c>
      <c r="P1" s="7" t="s">
        <v>71</v>
      </c>
      <c r="Q1" s="7" t="s">
        <v>72</v>
      </c>
      <c r="R1" s="7" t="s">
        <v>73</v>
      </c>
      <c r="S1" s="7" t="s">
        <v>74</v>
      </c>
      <c r="T1" s="7" t="s">
        <v>19</v>
      </c>
    </row>
    <row r="2" spans="1:20" x14ac:dyDescent="0.35">
      <c r="A2" s="3">
        <v>1</v>
      </c>
      <c r="B2" s="3" t="s">
        <v>75</v>
      </c>
      <c r="C2" s="3" t="s">
        <v>21</v>
      </c>
      <c r="D2" s="3" t="s">
        <v>76</v>
      </c>
      <c r="E2" s="3" t="s">
        <v>77</v>
      </c>
      <c r="F2" s="3">
        <v>40.5</v>
      </c>
      <c r="G2" s="8">
        <v>95000</v>
      </c>
      <c r="H2" s="8">
        <v>5000</v>
      </c>
      <c r="I2" s="8">
        <v>0</v>
      </c>
      <c r="J2" s="3" t="s">
        <v>78</v>
      </c>
      <c r="K2" s="4">
        <v>45383</v>
      </c>
      <c r="L2" s="4">
        <v>46112</v>
      </c>
      <c r="M2" s="4">
        <v>46082</v>
      </c>
      <c r="N2" s="8">
        <v>95000</v>
      </c>
      <c r="O2" s="3" t="s">
        <v>79</v>
      </c>
      <c r="P2" s="3">
        <v>0</v>
      </c>
      <c r="Q2" s="3" t="s">
        <v>80</v>
      </c>
      <c r="R2" s="3">
        <v>5</v>
      </c>
      <c r="S2" s="3" t="s">
        <v>81</v>
      </c>
      <c r="T2" s="3"/>
    </row>
    <row r="3" spans="1:20" x14ac:dyDescent="0.35">
      <c r="A3" s="3">
        <v>2</v>
      </c>
      <c r="B3" s="3" t="s">
        <v>82</v>
      </c>
      <c r="C3" s="3" t="s">
        <v>33</v>
      </c>
      <c r="D3" s="3" t="s">
        <v>83</v>
      </c>
      <c r="E3" s="3" t="s">
        <v>35</v>
      </c>
      <c r="F3" s="3">
        <v>55.8</v>
      </c>
      <c r="G3" s="8">
        <v>135000</v>
      </c>
      <c r="H3" s="8">
        <v>8000</v>
      </c>
      <c r="I3" s="8">
        <v>10000</v>
      </c>
      <c r="J3" s="3" t="s">
        <v>84</v>
      </c>
      <c r="K3" s="4">
        <v>45200</v>
      </c>
      <c r="L3" s="4">
        <v>45930</v>
      </c>
      <c r="M3" s="4">
        <v>45901</v>
      </c>
      <c r="N3" s="8">
        <v>135000</v>
      </c>
      <c r="O3" s="3" t="s">
        <v>85</v>
      </c>
      <c r="P3" s="3">
        <v>2</v>
      </c>
      <c r="Q3" s="3" t="s">
        <v>86</v>
      </c>
      <c r="R3" s="3">
        <v>5</v>
      </c>
      <c r="S3" s="3" t="s">
        <v>87</v>
      </c>
      <c r="T3" s="3" t="s">
        <v>88</v>
      </c>
    </row>
    <row r="4" spans="1:20" x14ac:dyDescent="0.35">
      <c r="A4" s="3">
        <v>3</v>
      </c>
      <c r="B4" s="3" t="s">
        <v>89</v>
      </c>
      <c r="C4" s="3" t="s">
        <v>45</v>
      </c>
      <c r="D4" s="3" t="s">
        <v>90</v>
      </c>
      <c r="E4" s="3" t="s">
        <v>91</v>
      </c>
      <c r="F4" s="3">
        <v>25.3</v>
      </c>
      <c r="G4" s="8">
        <v>68000</v>
      </c>
      <c r="H4" s="8">
        <v>3000</v>
      </c>
      <c r="I4" s="8">
        <v>0</v>
      </c>
      <c r="J4" s="3"/>
      <c r="K4" s="3"/>
      <c r="L4" s="3"/>
      <c r="M4" s="3"/>
      <c r="N4" s="8">
        <v>68000</v>
      </c>
      <c r="O4" s="3" t="s">
        <v>92</v>
      </c>
      <c r="P4" s="3">
        <v>0</v>
      </c>
      <c r="Q4" s="3" t="s">
        <v>93</v>
      </c>
      <c r="R4" s="3">
        <v>5</v>
      </c>
      <c r="S4" s="3" t="s">
        <v>94</v>
      </c>
      <c r="T4" s="3" t="s">
        <v>95</v>
      </c>
    </row>
    <row r="5" spans="1:20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x14ac:dyDescent="0.3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x14ac:dyDescent="0.3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x14ac:dyDescent="0.3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x14ac:dyDescent="0.3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x14ac:dyDescent="0.3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x14ac:dyDescent="0.3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x14ac:dyDescent="0.3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x14ac:dyDescent="0.3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x14ac:dyDescent="0.3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3" spans="1:20" x14ac:dyDescent="0.35">
      <c r="F23" s="5" t="s">
        <v>96</v>
      </c>
      <c r="G23" s="8">
        <f>SUM(G2:G21)</f>
        <v>298000</v>
      </c>
      <c r="N23" s="5" t="s">
        <v>97</v>
      </c>
    </row>
    <row r="24" spans="1:20" x14ac:dyDescent="0.35">
      <c r="F24" s="5" t="s">
        <v>98</v>
      </c>
      <c r="G24" s="8">
        <f>SUM(H2:H21)</f>
        <v>16000</v>
      </c>
      <c r="N24" s="3" t="s">
        <v>79</v>
      </c>
      <c r="O24" s="6">
        <f>COUNTIF(O2:O21,"入金済")</f>
        <v>1</v>
      </c>
    </row>
    <row r="25" spans="1:20" x14ac:dyDescent="0.35">
      <c r="F25" s="5" t="s">
        <v>99</v>
      </c>
      <c r="G25" s="8">
        <f>SUM(I2:I21)</f>
        <v>10000</v>
      </c>
      <c r="N25" s="3" t="s">
        <v>100</v>
      </c>
      <c r="O25" s="6">
        <f>COUNTIF(O2:O21,"未入金")</f>
        <v>0</v>
      </c>
    </row>
    <row r="26" spans="1:20" x14ac:dyDescent="0.35">
      <c r="N26" s="3" t="s">
        <v>101</v>
      </c>
      <c r="O26" s="6">
        <f>COUNTIF(O2:O21,"一部入金")</f>
        <v>0</v>
      </c>
    </row>
    <row r="27" spans="1:20" x14ac:dyDescent="0.35">
      <c r="N27" s="3" t="s">
        <v>85</v>
      </c>
      <c r="O27" s="6">
        <f>COUNTIF(O2:O21,"滞納")</f>
        <v>1</v>
      </c>
    </row>
    <row r="28" spans="1:20" x14ac:dyDescent="0.35">
      <c r="N28" s="3" t="s">
        <v>92</v>
      </c>
      <c r="O28" s="6">
        <f>COUNTIF(O2:O21,"空室")</f>
        <v>1</v>
      </c>
    </row>
    <row r="30" spans="1:20" x14ac:dyDescent="0.35">
      <c r="N30" s="5" t="s">
        <v>102</v>
      </c>
      <c r="O30" s="8">
        <f>SUMIF(O2:O21,"滞納",G2:G21)</f>
        <v>135000</v>
      </c>
    </row>
    <row r="31" spans="1:20" x14ac:dyDescent="0.35">
      <c r="N31" s="5" t="s">
        <v>103</v>
      </c>
      <c r="O31" s="6">
        <f>SUM(P2:P21)</f>
        <v>2</v>
      </c>
    </row>
  </sheetData>
  <autoFilter ref="A1:T21" xr:uid="{00000000-0009-0000-0000-000001000000}"/>
  <phoneticPr fontId="4"/>
  <conditionalFormatting sqref="M2:M21">
    <cfRule type="expression" dxfId="5" priority="1">
      <formula>AND(M2&lt;&gt;"",M2&lt;TODAY())</formula>
    </cfRule>
    <cfRule type="expression" dxfId="4" priority="2">
      <formula>AND(M2&lt;&gt;"",M2&gt;=TODAY(),M2&lt;=TODAY()+30)</formula>
    </cfRule>
  </conditionalFormatting>
  <conditionalFormatting sqref="O2:O21">
    <cfRule type="cellIs" dxfId="3" priority="3" operator="equal">
      <formula>"滞納"</formula>
    </cfRule>
    <cfRule type="cellIs" dxfId="2" priority="4" operator="equal">
      <formula>"未入金"</formula>
    </cfRule>
    <cfRule type="cellIs" dxfId="1" priority="5" operator="equal">
      <formula>"空室"</formula>
    </cfRule>
  </conditionalFormatting>
  <conditionalFormatting sqref="P2:P21">
    <cfRule type="expression" dxfId="0" priority="6">
      <formula>AND(P2&lt;&gt;"",P2&gt;0)</formula>
    </cfRule>
  </conditionalFormatting>
  <dataValidations count="2">
    <dataValidation type="list" allowBlank="1" errorTitle="入力エラー" error="間取りを選択してください" sqref="E2:E21" xr:uid="{00000000-0002-0000-0100-000000000000}">
      <formula1>"1R,1K,1DK,1LDK,2K,2DK,2LDK,3LDK,4LDK,その他"</formula1>
    </dataValidation>
    <dataValidation type="list" allowBlank="1" errorTitle="入力エラー" error="入金状況を選択してください" sqref="O2:O21" xr:uid="{00000000-0002-0000-0100-000001000000}">
      <formula1>"入金済,未入金,一部入金,滞納,空室"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売買仲介用 物件管理表</vt:lpstr>
      <vt:lpstr>賃貸管理用 物件管理表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yoshihiko watanabe</cp:lastModifiedBy>
  <dcterms:created xsi:type="dcterms:W3CDTF">2026-04-13T08:48:29Z</dcterms:created>
  <dcterms:modified xsi:type="dcterms:W3CDTF">2026-04-13T08:53:15Z</dcterms:modified>
</cp:coreProperties>
</file>